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60\"/>
    </mc:Choice>
  </mc:AlternateContent>
  <xr:revisionPtr revIDLastSave="0" documentId="13_ncr:1_{C42D1BE5-123E-41C7-8236-35E8AD800CDE}" xr6:coauthVersionLast="47" xr6:coauthVersionMax="47" xr10:uidLastSave="{00000000-0000-0000-0000-000000000000}"/>
  <bookViews>
    <workbookView xWindow="1428" yWindow="1428" windowWidth="18108" windowHeight="10920" tabRatio="796" xr2:uid="{00000000-000D-0000-FFFF-FFFF00000000}"/>
  </bookViews>
  <sheets>
    <sheet name="Сводка затрат " sheetId="8" r:id="rId1"/>
    <sheet name="ССР" sheetId="2" r:id="rId2"/>
    <sheet name="ОСР 305-02-01" sheetId="3" r:id="rId3"/>
    <sheet name="ОСР 305-09-01" sheetId="4" r:id="rId4"/>
    <sheet name="ОСР 305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9" i="8" l="1"/>
  <c r="C38" i="8"/>
  <c r="C37" i="8"/>
  <c r="C29" i="8"/>
  <c r="C43" i="8"/>
  <c r="I40" i="8"/>
  <c r="I39" i="8"/>
  <c r="I38" i="8"/>
  <c r="I37" i="8"/>
  <c r="I36" i="8"/>
  <c r="C30" i="8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0" i="8" l="1"/>
  <c r="C42" i="8" s="1"/>
  <c r="C44" i="8" s="1"/>
  <c r="C32" i="8"/>
  <c r="C34" i="8" s="1"/>
  <c r="C31" i="8"/>
  <c r="C41" i="8" l="1"/>
  <c r="C46" i="8"/>
</calcChain>
</file>

<file path=xl/sharedStrings.xml><?xml version="1.0" encoding="utf-8"?>
<sst xmlns="http://schemas.openxmlformats.org/spreadsheetml/2006/main" count="228" uniqueCount="134">
  <si>
    <t>СВОДКА ЗАТРАТ</t>
  </si>
  <si>
    <t>P_0460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</si>
  <si>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</si>
  <si>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</si>
  <si>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</si>
  <si>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</si>
  <si>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</si>
  <si>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</si>
  <si>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</si>
  <si>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</si>
  <si>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</si>
  <si>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</si>
  <si>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</si>
  <si>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</si>
  <si>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</si>
  <si>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</si>
  <si>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</si>
  <si>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</si>
  <si>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</si>
  <si>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</si>
  <si>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</si>
  <si>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</si>
  <si>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</si>
  <si>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</si>
  <si>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</si>
  <si>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</si>
  <si>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</si>
  <si>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</si>
  <si>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</si>
  <si>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</si>
  <si>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</si>
  <si>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</si>
  <si>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</si>
  <si>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</si>
  <si>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</si>
  <si>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</si>
  <si>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</si>
  <si>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</si>
  <si>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</si>
  <si>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</si>
  <si>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</si>
  <si>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</si>
  <si>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</si>
  <si>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</si>
  <si>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</si>
  <si>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</si>
  <si>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</si>
  <si>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</si>
  <si>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</si>
  <si>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</si>
  <si>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</si>
  <si>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</si>
  <si>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</si>
  <si>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</si>
  <si>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</si>
  <si>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</si>
  <si>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</si>
  <si>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</si>
  <si>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</si>
  <si>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</si>
  <si>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</si>
  <si>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</si>
  <si>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</si>
  <si>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</si>
  <si>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</si>
  <si>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</si>
  <si>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</si>
  <si>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</si>
  <si>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</si>
  <si>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</si>
  <si>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</si>
  <si>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</si>
  <si>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</si>
  <si>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</si>
  <si>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</si>
  <si>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</si>
  <si>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</si>
  <si>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</si>
  <si>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</si>
  <si>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</si>
  <si>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</si>
  <si>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</si>
  <si>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</si>
  <si>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</si>
  <si>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</si>
  <si>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</si>
  <si>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</si>
  <si>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</si>
  <si>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</si>
  <si>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</si>
  <si>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</si>
  <si>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</si>
  <si>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</si>
  <si>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</si>
  <si>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</si>
  <si>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</si>
  <si>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</si>
  <si>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</si>
  <si>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</si>
  <si>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</si>
  <si>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</si>
  <si>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</si>
  <si>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</si>
  <si>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</si>
  <si>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</si>
  <si>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</si>
  <si>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</si>
  <si>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</si>
  <si>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</si>
  <si>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</si>
  <si>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</si>
  <si>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</si>
  <si>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</si>
  <si>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</si>
  <si>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</si>
  <si>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КП Исх. №105 от 27.02.2024г СВЭМ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</si>
  <si>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</si>
  <si>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</si>
  <si>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</si>
  <si>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</si>
  <si>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</si>
  <si>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</si>
  <si>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</si>
  <si>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</si>
  <si>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</si>
  <si>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</si>
  <si>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</si>
  <si>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</si>
  <si>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</si>
  <si>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</si>
  <si>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</si>
  <si>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</si>
  <si>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</si>
  <si>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Ку 1801 10/0,4/400 +Ку 201 10/0,4/400 кВАс заменой КТП 10/0,4/400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</si>
</sst>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8" formatCode="#\ ##0.00000"/>
    <numFmt numFmtId="169" formatCode="#\ ##0.00"/>
    <numFmt numFmtId="170" formatCode="_-* #\ ##0.00\ _₽_-;\-* #\ ##0.00\ _₽_-;_-* &quot;-&quot;??\ _₽_-;_-@_-"/>
    <numFmt numFmtId="171" formatCode="_-* #\ ##0.00_-;\-* #\ ##0.00_-;_-* &quot;-&quot;??_-;_-@_-"/>
    <numFmt numFmtId="172" formatCode="_-* #\ ##0.00000\ _₽_-;\-* #\ ##0.00000\ _₽_-;_-* &quot;-&quot;??\ _₽_-;_-@_-"/>
    <numFmt numFmtId="173" formatCode="_-* #\ ##0.00000\ _₽_-;\-* #\ ##0.00000\ _₽_-;_-* &quot;-&quot;?????\ _₽_-;_-@_-"/>
    <numFmt numFmtId="174" formatCode="_-* #\ ##0.0000\ _₽_-;\-* #\ ##0.0000\ _₽_-;_-* &quot;-&quot;??\ _₽_-;_-@_-"/>
    <numFmt numFmtId="175" formatCode="_-* #\ ##0.0_-;\-* #\ ##0.0_-;_-* &quot;-&quot;??_-;_-@_-"/>
    <numFmt numFmtId="176" formatCode="_-* #\ ##0.00\ _₽_-;\-* #\ ##0.00\ _₽_-;_-* &quot;-&quot;?????\ _₽_-;_-@_-"/>
    <numFmt numFmtId="177" formatCode="_-* #\ ##0.00000000_-;\-* #\ ##0.00000000_-;_-* &quot;-&quot;??_-;_-@_-"/>
    <numFmt numFmtId="178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71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8" fontId="3" fillId="0" borderId="0" xfId="2" applyNumberFormat="1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left" vertical="center" wrapText="1"/>
    </xf>
    <xf numFmtId="169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70" fontId="15" fillId="0" borderId="1" xfId="3" applyNumberFormat="1" applyFont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71" fontId="15" fillId="0" borderId="1" xfId="5" applyFont="1" applyFill="1" applyBorder="1" applyAlignment="1">
      <alignment vertical="center" wrapText="1"/>
    </xf>
    <xf numFmtId="172" fontId="4" fillId="0" borderId="0" xfId="4" applyNumberFormat="1" applyFont="1" applyAlignment="1">
      <alignment vertical="center"/>
    </xf>
    <xf numFmtId="173" fontId="4" fillId="0" borderId="0" xfId="4" applyNumberFormat="1" applyFont="1" applyAlignment="1">
      <alignment vertical="center"/>
    </xf>
    <xf numFmtId="174" fontId="4" fillId="0" borderId="0" xfId="4" applyNumberFormat="1" applyFont="1" applyAlignment="1">
      <alignment vertical="center"/>
    </xf>
    <xf numFmtId="171" fontId="15" fillId="2" borderId="0" xfId="5" applyFont="1" applyFill="1" applyAlignment="1">
      <alignment horizontal="center" vertical="center"/>
    </xf>
    <xf numFmtId="175" fontId="15" fillId="0" borderId="1" xfId="5" applyNumberFormat="1" applyFont="1" applyFill="1" applyBorder="1" applyAlignment="1">
      <alignment vertical="center" wrapText="1"/>
    </xf>
    <xf numFmtId="176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3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3" fontId="17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77" fontId="15" fillId="2" borderId="0" xfId="5" applyNumberFormat="1" applyFont="1" applyFill="1" applyAlignment="1">
      <alignment horizontal="center" vertical="center"/>
    </xf>
    <xf numFmtId="171" fontId="15" fillId="0" borderId="1" xfId="5" applyFont="1" applyFill="1" applyBorder="1" applyAlignment="1">
      <alignment horizontal="center" vertical="center" wrapText="1"/>
    </xf>
    <xf numFmtId="175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1" fontId="16" fillId="0" borderId="1" xfId="5" applyFont="1" applyFill="1" applyBorder="1" applyAlignment="1">
      <alignment horizontal="center" vertical="center" wrapText="1"/>
    </xf>
    <xf numFmtId="178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6" fontId="4" fillId="0" borderId="0" xfId="4" applyNumberFormat="1" applyFont="1" applyAlignment="1">
      <alignment vertical="center"/>
    </xf>
  </cellXfs>
  <cellStyles count="6">
    <cellStyle name="Normal" xfId="3" xr:uid="{A2142554-44D6-47C0-8B51-34D23FCC8466}"/>
    <cellStyle name="Обычный" xfId="0" builtinId="0"/>
    <cellStyle name="Обычный 2" xfId="2" xr:uid="{F87E38C4-E45A-465B-93E7-AA36178B76BE}"/>
    <cellStyle name="Обычный 2 2" xfId="4" xr:uid="{6DB1EC31-F125-4525-8267-8824106D636D}"/>
    <cellStyle name="Процентный" xfId="1" builtinId="5"/>
    <cellStyle name="Финансовый 2" xfId="5" xr:uid="{6A93205C-7EAF-4ECB-8D90-98EF25911F31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C6D42-F120-4509-BD28-F4B6DA6CCB0C}">
  <dimension ref="A1:I48"/>
  <sheetViews>
    <sheetView tabSelected="1" topLeftCell="A25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65" customWidth="1"/>
    <col min="2" max="2" width="101.44140625" style="65" customWidth="1"/>
    <col min="3" max="3" width="35" style="65" customWidth="1"/>
    <col min="4" max="4" width="13.5546875" style="65" customWidth="1"/>
    <col min="5" max="8" width="9" style="65"/>
    <col min="9" max="9" width="13" style="65" customWidth="1"/>
    <col min="10" max="16384" width="9" style="65"/>
  </cols>
  <sheetData>
    <row r="1" spans="1:3" ht="15.75" customHeight="1" x14ac:dyDescent="0.3">
      <c r="A1" s="64"/>
      <c r="B1" s="64"/>
      <c r="C1" s="64"/>
    </row>
    <row r="2" spans="1:3" ht="15.75" customHeight="1" x14ac:dyDescent="0.3">
      <c r="A2" s="66"/>
      <c r="B2" s="66"/>
      <c r="C2" s="66"/>
    </row>
    <row r="3" spans="1:3" ht="15.75" customHeight="1" x14ac:dyDescent="0.3">
      <c r="A3" s="67"/>
      <c r="B3" s="67"/>
      <c r="C3" s="67"/>
    </row>
    <row r="4" spans="1:3" ht="15.75" customHeight="1" x14ac:dyDescent="0.3">
      <c r="A4" s="66"/>
      <c r="B4" s="66"/>
      <c r="C4" s="66"/>
    </row>
    <row r="5" spans="1:3" ht="15.75" customHeight="1" x14ac:dyDescent="0.3">
      <c r="A5" s="66"/>
      <c r="B5" s="66"/>
      <c r="C5" s="66"/>
    </row>
    <row r="6" spans="1:3" ht="15.75" customHeight="1" x14ac:dyDescent="0.3">
      <c r="A6" s="66"/>
      <c r="B6" s="66"/>
      <c r="C6" s="68"/>
    </row>
    <row r="7" spans="1:3" ht="15.75" customHeight="1" x14ac:dyDescent="0.3">
      <c r="A7" s="66"/>
      <c r="B7" s="66"/>
      <c r="C7" s="66"/>
    </row>
    <row r="8" spans="1:3" ht="15.75" customHeight="1" x14ac:dyDescent="0.3">
      <c r="A8" s="67"/>
      <c r="B8" s="67"/>
      <c r="C8" s="67"/>
    </row>
    <row r="9" spans="1:3" ht="15.75" customHeight="1" x14ac:dyDescent="0.3">
      <c r="A9" s="66"/>
      <c r="B9" s="66"/>
      <c r="C9" s="66"/>
    </row>
    <row r="10" spans="1:3" ht="15.75" customHeight="1" x14ac:dyDescent="0.3">
      <c r="A10" s="66"/>
      <c r="B10" s="66"/>
      <c r="C10" s="66"/>
    </row>
    <row r="11" spans="1:3" ht="15.75" customHeight="1" x14ac:dyDescent="0.3">
      <c r="A11" s="66"/>
      <c r="B11" s="66"/>
      <c r="C11" s="66"/>
    </row>
    <row r="12" spans="1:3" ht="15.75" customHeight="1" x14ac:dyDescent="0.3">
      <c r="A12" s="69" t="s">
        <v>0</v>
      </c>
      <c r="B12" s="69"/>
      <c r="C12" s="69"/>
    </row>
    <row r="13" spans="1:3" ht="15.75" customHeight="1" x14ac:dyDescent="0.3">
      <c r="A13" s="66"/>
      <c r="B13" s="66"/>
      <c r="C13" s="66"/>
    </row>
    <row r="14" spans="1:3" ht="15.75" customHeight="1" x14ac:dyDescent="0.3">
      <c r="A14" s="66"/>
      <c r="B14" s="66"/>
      <c r="C14" s="66"/>
    </row>
    <row r="15" spans="1:3" ht="15.75" customHeight="1" x14ac:dyDescent="0.3">
      <c r="A15" s="66"/>
      <c r="B15" s="66"/>
      <c r="C15" s="66"/>
    </row>
    <row r="16" spans="1:3" ht="20.25" customHeight="1" x14ac:dyDescent="0.3">
      <c r="A16" s="70" t="s">
        <v>1</v>
      </c>
      <c r="B16" s="70"/>
      <c r="C16" s="70"/>
    </row>
    <row r="17" spans="1:9" ht="15.75" customHeight="1" x14ac:dyDescent="0.3">
      <c r="A17" s="71" t="s">
        <v>2</v>
      </c>
      <c r="B17" s="71"/>
      <c r="C17" s="71"/>
    </row>
    <row r="18" spans="1:9" ht="15.75" customHeight="1" x14ac:dyDescent="0.3">
      <c r="A18" s="66"/>
      <c r="B18" s="66"/>
      <c r="C18" s="66"/>
    </row>
    <row r="19" spans="1:9" ht="72" customHeight="1" x14ac:dyDescent="0.3">
      <c r="A19" s="72" t="s">
        <v>133</v>
      </c>
      <c r="B19" s="72"/>
      <c r="C19" s="72"/>
    </row>
    <row r="20" spans="1:9" ht="15.75" customHeight="1" x14ac:dyDescent="0.3">
      <c r="A20" s="71" t="s">
        <v>3</v>
      </c>
      <c r="B20" s="71"/>
      <c r="C20" s="71"/>
    </row>
    <row r="21" spans="1:9" ht="15.75" customHeight="1" x14ac:dyDescent="0.3">
      <c r="A21" s="66"/>
      <c r="B21" s="66"/>
      <c r="C21" s="66"/>
    </row>
    <row r="22" spans="1:9" ht="15.75" customHeight="1" x14ac:dyDescent="0.3">
      <c r="A22" s="66"/>
      <c r="B22" s="66"/>
      <c r="C22" s="66"/>
    </row>
    <row r="23" spans="1:9" ht="47.25" customHeight="1" x14ac:dyDescent="0.3">
      <c r="A23" s="73" t="s">
        <v>4</v>
      </c>
      <c r="B23" s="73" t="s">
        <v>5</v>
      </c>
      <c r="C23" s="73" t="s">
        <v>116</v>
      </c>
      <c r="D23" s="74"/>
      <c r="E23" s="74"/>
      <c r="F23" s="74"/>
      <c r="G23" s="75"/>
      <c r="H23" s="75"/>
      <c r="I23" s="75"/>
    </row>
    <row r="24" spans="1:9" ht="15.75" customHeight="1" x14ac:dyDescent="0.3">
      <c r="A24" s="73">
        <v>1</v>
      </c>
      <c r="B24" s="73">
        <v>2</v>
      </c>
      <c r="C24" s="73">
        <v>3</v>
      </c>
      <c r="D24" s="74"/>
      <c r="E24" s="74"/>
      <c r="F24" s="74"/>
      <c r="G24" s="75"/>
      <c r="H24" s="75"/>
      <c r="I24" s="75"/>
    </row>
    <row r="25" spans="1:9" ht="15.75" customHeight="1" x14ac:dyDescent="0.3">
      <c r="A25" s="76" t="s">
        <v>117</v>
      </c>
      <c r="B25" s="77"/>
      <c r="C25" s="78"/>
      <c r="D25" s="74"/>
      <c r="E25" s="74"/>
      <c r="F25" s="74"/>
      <c r="G25" s="75"/>
      <c r="H25" s="75"/>
      <c r="I25" s="75"/>
    </row>
    <row r="26" spans="1:9" ht="15.75" customHeight="1" x14ac:dyDescent="0.3">
      <c r="A26" s="73">
        <v>1</v>
      </c>
      <c r="B26" s="79" t="s">
        <v>118</v>
      </c>
      <c r="C26" s="80"/>
      <c r="D26" s="74"/>
      <c r="E26" s="74"/>
      <c r="F26" s="74"/>
      <c r="G26" s="75"/>
      <c r="H26" s="75" t="s">
        <v>119</v>
      </c>
      <c r="I26" s="75"/>
    </row>
    <row r="27" spans="1:9" ht="15.75" customHeight="1" x14ac:dyDescent="0.3">
      <c r="A27" s="81" t="s">
        <v>6</v>
      </c>
      <c r="B27" s="79" t="s">
        <v>120</v>
      </c>
      <c r="C27" s="82">
        <v>0</v>
      </c>
      <c r="D27" s="83"/>
      <c r="E27" s="83"/>
      <c r="F27" s="83"/>
      <c r="G27" s="84" t="s">
        <v>121</v>
      </c>
      <c r="H27" s="84" t="s">
        <v>122</v>
      </c>
      <c r="I27" s="84" t="s">
        <v>123</v>
      </c>
    </row>
    <row r="28" spans="1:9" ht="15.75" customHeight="1" x14ac:dyDescent="0.3">
      <c r="A28" s="81" t="s">
        <v>7</v>
      </c>
      <c r="B28" s="79" t="s">
        <v>124</v>
      </c>
      <c r="C28" s="82">
        <v>0</v>
      </c>
      <c r="D28" s="83"/>
      <c r="E28" s="83"/>
      <c r="F28" s="83"/>
      <c r="G28" s="85">
        <v>2019</v>
      </c>
      <c r="H28" s="86">
        <v>106.826398641827</v>
      </c>
      <c r="I28" s="87"/>
    </row>
    <row r="29" spans="1:9" ht="15.75" customHeight="1" x14ac:dyDescent="0.3">
      <c r="A29" s="81" t="s">
        <v>8</v>
      </c>
      <c r="B29" s="79" t="s">
        <v>125</v>
      </c>
      <c r="C29" s="88">
        <f>ССР!G61*1.2</f>
        <v>936.92174399999988</v>
      </c>
      <c r="D29" s="83"/>
      <c r="E29" s="83"/>
      <c r="F29" s="83"/>
      <c r="G29" s="85">
        <v>2020</v>
      </c>
      <c r="H29" s="86">
        <v>105.561885224957</v>
      </c>
      <c r="I29" s="87"/>
    </row>
    <row r="30" spans="1:9" ht="15.75" customHeight="1" x14ac:dyDescent="0.3">
      <c r="A30" s="73">
        <v>2</v>
      </c>
      <c r="B30" s="79" t="s">
        <v>9</v>
      </c>
      <c r="C30" s="88">
        <f>C27+C28+C29</f>
        <v>936.92174399999988</v>
      </c>
      <c r="D30" s="89"/>
      <c r="E30" s="90"/>
      <c r="F30" s="91"/>
      <c r="G30" s="85">
        <v>2021</v>
      </c>
      <c r="H30" s="86">
        <v>104.9354</v>
      </c>
      <c r="I30" s="87"/>
    </row>
    <row r="31" spans="1:9" ht="15.75" customHeight="1" x14ac:dyDescent="0.3">
      <c r="A31" s="81" t="s">
        <v>10</v>
      </c>
      <c r="B31" s="79" t="s">
        <v>126</v>
      </c>
      <c r="C31" s="88">
        <f>C30-ROUND(C30/1.2,5)</f>
        <v>156.15362399999992</v>
      </c>
      <c r="D31" s="83"/>
      <c r="E31" s="90"/>
      <c r="F31" s="83"/>
      <c r="G31" s="85">
        <v>2022</v>
      </c>
      <c r="H31" s="86">
        <v>114.63142733059399</v>
      </c>
      <c r="I31" s="92"/>
    </row>
    <row r="32" spans="1:9" ht="15.6" x14ac:dyDescent="0.3">
      <c r="A32" s="73">
        <v>3</v>
      </c>
      <c r="B32" s="79" t="s">
        <v>127</v>
      </c>
      <c r="C32" s="93">
        <f>C30*I37</f>
        <v>1036.7362134060177</v>
      </c>
      <c r="D32" s="83"/>
      <c r="E32" s="94"/>
      <c r="F32" s="95"/>
      <c r="G32" s="96">
        <v>2023</v>
      </c>
      <c r="H32" s="86">
        <v>109.096466260827</v>
      </c>
      <c r="I32" s="92"/>
    </row>
    <row r="33" spans="1:9" ht="15.6" x14ac:dyDescent="0.3">
      <c r="A33" s="73"/>
      <c r="B33" s="79" t="s">
        <v>128</v>
      </c>
      <c r="C33" s="88">
        <v>0.71</v>
      </c>
      <c r="D33" s="83"/>
      <c r="E33" s="94"/>
      <c r="F33" s="95"/>
      <c r="G33" s="96"/>
      <c r="H33" s="86"/>
      <c r="I33" s="92"/>
    </row>
    <row r="34" spans="1:9" ht="15.6" x14ac:dyDescent="0.3">
      <c r="A34" s="73"/>
      <c r="B34" s="79" t="s">
        <v>129</v>
      </c>
      <c r="C34" s="93">
        <f>C32*C33</f>
        <v>736.0827115182725</v>
      </c>
      <c r="D34" s="83"/>
      <c r="E34" s="94"/>
      <c r="F34" s="95"/>
      <c r="G34" s="96"/>
      <c r="H34" s="86"/>
      <c r="I34" s="92"/>
    </row>
    <row r="35" spans="1:9" ht="15.6" x14ac:dyDescent="0.3">
      <c r="A35" s="76" t="s">
        <v>130</v>
      </c>
      <c r="B35" s="77"/>
      <c r="C35" s="78"/>
      <c r="D35" s="74"/>
      <c r="E35" s="97"/>
      <c r="F35" s="98"/>
      <c r="G35" s="85">
        <v>2024</v>
      </c>
      <c r="H35" s="86">
        <v>109.113503262205</v>
      </c>
      <c r="I35" s="92"/>
    </row>
    <row r="36" spans="1:9" ht="15.6" x14ac:dyDescent="0.3">
      <c r="A36" s="73">
        <v>1</v>
      </c>
      <c r="B36" s="79" t="s">
        <v>118</v>
      </c>
      <c r="C36" s="80"/>
      <c r="D36" s="74"/>
      <c r="E36" s="99"/>
      <c r="F36" s="100"/>
      <c r="G36" s="85">
        <v>2025</v>
      </c>
      <c r="H36" s="86">
        <v>107.81631706396399</v>
      </c>
      <c r="I36" s="101">
        <f>(H36+100)/200</f>
        <v>1.0390815853198199</v>
      </c>
    </row>
    <row r="37" spans="1:9" ht="15.6" x14ac:dyDescent="0.3">
      <c r="A37" s="81" t="s">
        <v>6</v>
      </c>
      <c r="B37" s="79" t="s">
        <v>120</v>
      </c>
      <c r="C37" s="102">
        <f>ССР!D70+ССР!E70</f>
        <v>2372.8830321976002</v>
      </c>
      <c r="D37" s="83"/>
      <c r="E37" s="99"/>
      <c r="F37" s="83"/>
      <c r="G37" s="85">
        <v>2026</v>
      </c>
      <c r="H37" s="86">
        <v>105.262896868962</v>
      </c>
      <c r="I37" s="101">
        <f>(H37+100)/200*H36/100</f>
        <v>1.1065344785145874</v>
      </c>
    </row>
    <row r="38" spans="1:9" ht="15.6" x14ac:dyDescent="0.3">
      <c r="A38" s="81" t="s">
        <v>7</v>
      </c>
      <c r="B38" s="79" t="s">
        <v>124</v>
      </c>
      <c r="C38" s="102">
        <f>ССР!F70</f>
        <v>9447.4161324029992</v>
      </c>
      <c r="D38" s="83"/>
      <c r="E38" s="99"/>
      <c r="F38" s="83"/>
      <c r="G38" s="85">
        <v>2027</v>
      </c>
      <c r="H38" s="86">
        <v>104.420897989339</v>
      </c>
      <c r="I38" s="101">
        <f>(H38+100)/200*H37/100*H36/100</f>
        <v>1.1599922999352283</v>
      </c>
    </row>
    <row r="39" spans="1:9" ht="15.6" x14ac:dyDescent="0.3">
      <c r="A39" s="81" t="s">
        <v>8</v>
      </c>
      <c r="B39" s="79" t="s">
        <v>125</v>
      </c>
      <c r="C39" s="102">
        <f>ССР!G70-'Сводка затрат '!C30</f>
        <v>339.43594657950018</v>
      </c>
      <c r="D39" s="83"/>
      <c r="E39" s="99"/>
      <c r="F39" s="83"/>
      <c r="G39" s="85">
        <v>2028</v>
      </c>
      <c r="H39" s="86">
        <v>104.420897989339</v>
      </c>
      <c r="I39" s="101">
        <f>(H39+100)/200*H38/100*H37/100*H36/100</f>
        <v>1.2112743761995519</v>
      </c>
    </row>
    <row r="40" spans="1:9" ht="15.6" x14ac:dyDescent="0.3">
      <c r="A40" s="73">
        <v>2</v>
      </c>
      <c r="B40" s="79" t="s">
        <v>9</v>
      </c>
      <c r="C40" s="102">
        <f>C37+C38+C39</f>
        <v>12159.7351111801</v>
      </c>
      <c r="D40" s="89"/>
      <c r="E40" s="94"/>
      <c r="F40" s="95"/>
      <c r="G40" s="85">
        <v>2029</v>
      </c>
      <c r="H40" s="86">
        <v>104.420897989339</v>
      </c>
      <c r="I40" s="101">
        <f>(H40+100)/200*H39/100*H38/100*H37/100*H36/100</f>
        <v>1.2648235807423363</v>
      </c>
    </row>
    <row r="41" spans="1:9" ht="15.6" x14ac:dyDescent="0.3">
      <c r="A41" s="81" t="s">
        <v>10</v>
      </c>
      <c r="B41" s="79" t="s">
        <v>126</v>
      </c>
      <c r="C41" s="88">
        <f>C40-ROUND(C40/1.2,5)</f>
        <v>2026.6225211800993</v>
      </c>
      <c r="D41" s="83"/>
      <c r="E41" s="99"/>
      <c r="F41" s="83"/>
      <c r="G41" s="74"/>
      <c r="H41" s="74"/>
      <c r="I41" s="74"/>
    </row>
    <row r="42" spans="1:9" ht="15.6" x14ac:dyDescent="0.3">
      <c r="A42" s="73">
        <v>3</v>
      </c>
      <c r="B42" s="79" t="s">
        <v>127</v>
      </c>
      <c r="C42" s="103">
        <f>C40*I38</f>
        <v>14105.199098220954</v>
      </c>
      <c r="D42" s="83"/>
      <c r="E42" s="94"/>
      <c r="F42" s="95"/>
      <c r="G42" s="74"/>
      <c r="H42" s="74"/>
      <c r="I42" s="74"/>
    </row>
    <row r="43" spans="1:9" ht="15.6" x14ac:dyDescent="0.3">
      <c r="A43" s="73"/>
      <c r="B43" s="79" t="s">
        <v>128</v>
      </c>
      <c r="C43" s="88">
        <f>C33</f>
        <v>0.71</v>
      </c>
      <c r="D43" s="83"/>
      <c r="E43" s="94"/>
      <c r="F43" s="95"/>
      <c r="G43" s="74"/>
      <c r="H43" s="74"/>
      <c r="I43" s="74"/>
    </row>
    <row r="44" spans="1:9" ht="15.6" x14ac:dyDescent="0.3">
      <c r="A44" s="73"/>
      <c r="B44" s="79" t="s">
        <v>129</v>
      </c>
      <c r="C44" s="93">
        <f>C42*C43</f>
        <v>10014.691359736877</v>
      </c>
      <c r="D44" s="83"/>
      <c r="E44" s="94"/>
      <c r="F44" s="95"/>
      <c r="G44" s="74"/>
      <c r="H44" s="74"/>
      <c r="I44" s="74"/>
    </row>
    <row r="45" spans="1:9" ht="15.6" x14ac:dyDescent="0.3">
      <c r="A45" s="73"/>
      <c r="B45" s="79"/>
      <c r="C45" s="102"/>
      <c r="D45" s="83"/>
      <c r="E45" s="104"/>
      <c r="F45" s="83"/>
      <c r="G45" s="74"/>
      <c r="H45" s="74"/>
      <c r="I45" s="74"/>
    </row>
    <row r="46" spans="1:9" ht="15.6" x14ac:dyDescent="0.3">
      <c r="A46" s="73"/>
      <c r="B46" s="79" t="s">
        <v>131</v>
      </c>
      <c r="C46" s="105">
        <f>C34+C44</f>
        <v>10750.774071255149</v>
      </c>
      <c r="D46" s="83"/>
      <c r="E46" s="94"/>
      <c r="F46" s="95"/>
      <c r="G46" s="74"/>
      <c r="H46" s="74"/>
      <c r="I46" s="106"/>
    </row>
    <row r="47" spans="1:9" ht="15.6" x14ac:dyDescent="0.3">
      <c r="A47" s="75"/>
      <c r="B47" s="75"/>
      <c r="C47" s="75"/>
      <c r="D47" s="106"/>
      <c r="E47" s="74"/>
      <c r="F47" s="100"/>
      <c r="G47" s="74"/>
      <c r="H47" s="74"/>
      <c r="I47" s="74"/>
    </row>
    <row r="48" spans="1:9" ht="15.6" x14ac:dyDescent="0.3">
      <c r="A48" s="107" t="s">
        <v>132</v>
      </c>
      <c r="B48" s="75"/>
      <c r="C48" s="75"/>
      <c r="D48" s="74"/>
      <c r="E48" s="108"/>
      <c r="F48" s="74"/>
      <c r="G48" s="74"/>
      <c r="H48" s="74"/>
      <c r="I48" s="74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7" zoomScale="90" zoomScaleNormal="90" workbookViewId="0">
      <selection activeCell="A14" sqref="A14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49" t="s">
        <v>133</v>
      </c>
      <c r="B13" s="49"/>
      <c r="C13" s="49"/>
      <c r="D13" s="49"/>
      <c r="E13" s="49"/>
      <c r="F13" s="49"/>
      <c r="G13" s="49"/>
      <c r="H13" s="49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50" t="s">
        <v>4</v>
      </c>
      <c r="B18" s="50" t="s">
        <v>13</v>
      </c>
      <c r="C18" s="50" t="s">
        <v>14</v>
      </c>
      <c r="D18" s="51" t="s">
        <v>15</v>
      </c>
      <c r="E18" s="52"/>
      <c r="F18" s="52"/>
      <c r="G18" s="52"/>
      <c r="H18" s="53"/>
    </row>
    <row r="19" spans="1:8" ht="85.05" customHeight="1" x14ac:dyDescent="0.3">
      <c r="A19" s="50"/>
      <c r="B19" s="50"/>
      <c r="C19" s="5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1701.6058088939001</v>
      </c>
      <c r="E25" s="20">
        <v>123.73644460872001</v>
      </c>
      <c r="F25" s="20">
        <v>7643.5405601966004</v>
      </c>
      <c r="G25" s="20">
        <v>0</v>
      </c>
      <c r="H25" s="20">
        <v>9468.8828136991997</v>
      </c>
    </row>
    <row r="26" spans="1:8" ht="16.95" customHeight="1" x14ac:dyDescent="0.3">
      <c r="A26" s="6"/>
      <c r="B26" s="9"/>
      <c r="C26" s="9" t="s">
        <v>26</v>
      </c>
      <c r="D26" s="20">
        <v>1701.6058088939001</v>
      </c>
      <c r="E26" s="20">
        <v>123.73644460872001</v>
      </c>
      <c r="F26" s="20">
        <v>7643.5405601966004</v>
      </c>
      <c r="G26" s="20">
        <v>0</v>
      </c>
      <c r="H26" s="20">
        <v>9468.8828136991997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049999999999997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1701.6058088939001</v>
      </c>
      <c r="E42" s="20">
        <v>123.73644460872001</v>
      </c>
      <c r="F42" s="20">
        <v>7643.5405601966004</v>
      </c>
      <c r="G42" s="20">
        <v>0</v>
      </c>
      <c r="H42" s="20">
        <v>9468.8828136991997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42.540145222348002</v>
      </c>
      <c r="E44" s="20">
        <v>3.0934111152180002</v>
      </c>
      <c r="F44" s="20">
        <v>0</v>
      </c>
      <c r="G44" s="20">
        <v>0</v>
      </c>
      <c r="H44" s="20">
        <v>45.633556337565999</v>
      </c>
    </row>
    <row r="45" spans="1:8" ht="16.95" customHeight="1" x14ac:dyDescent="0.3">
      <c r="A45" s="6"/>
      <c r="B45" s="9"/>
      <c r="C45" s="9" t="s">
        <v>41</v>
      </c>
      <c r="D45" s="20">
        <v>42.540145222348002</v>
      </c>
      <c r="E45" s="20">
        <v>3.0934111152180002</v>
      </c>
      <c r="F45" s="20">
        <v>0</v>
      </c>
      <c r="G45" s="20">
        <v>0</v>
      </c>
      <c r="H45" s="20">
        <v>45.633556337565999</v>
      </c>
    </row>
    <row r="46" spans="1:8" ht="16.95" customHeight="1" x14ac:dyDescent="0.3">
      <c r="A46" s="6"/>
      <c r="B46" s="9"/>
      <c r="C46" s="9" t="s">
        <v>42</v>
      </c>
      <c r="D46" s="20">
        <v>1744.1459541162001</v>
      </c>
      <c r="E46" s="20">
        <v>126.82985572394</v>
      </c>
      <c r="F46" s="20">
        <v>7643.5405601966004</v>
      </c>
      <c r="G46" s="20">
        <v>0</v>
      </c>
      <c r="H46" s="20">
        <v>9514.5163700367993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192.70920288828</v>
      </c>
      <c r="H48" s="20">
        <v>192.70920288828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45.522209402434001</v>
      </c>
      <c r="E49" s="20">
        <v>3.3102592343947999</v>
      </c>
      <c r="F49" s="20">
        <v>0</v>
      </c>
      <c r="G49" s="20">
        <v>0</v>
      </c>
      <c r="H49" s="20">
        <v>48.832468636828999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40.600175073532</v>
      </c>
      <c r="H50" s="20">
        <v>40.600175073532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5.1665467633204001</v>
      </c>
      <c r="H51" s="20">
        <v>5.1665467633204001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13.407808494556001</v>
      </c>
      <c r="H52" s="20">
        <v>13.407808494556001</v>
      </c>
    </row>
    <row r="53" spans="1:8" ht="16.95" customHeight="1" x14ac:dyDescent="0.3">
      <c r="A53" s="6"/>
      <c r="B53" s="9"/>
      <c r="C53" s="9" t="s">
        <v>65</v>
      </c>
      <c r="D53" s="20">
        <v>45.522209402434001</v>
      </c>
      <c r="E53" s="20">
        <v>3.3102592343947999</v>
      </c>
      <c r="F53" s="20">
        <v>0</v>
      </c>
      <c r="G53" s="20">
        <v>251.88373321968999</v>
      </c>
      <c r="H53" s="20">
        <v>300.71620185652</v>
      </c>
    </row>
    <row r="54" spans="1:8" ht="16.95" customHeight="1" x14ac:dyDescent="0.3">
      <c r="A54" s="6"/>
      <c r="B54" s="9"/>
      <c r="C54" s="9" t="s">
        <v>64</v>
      </c>
      <c r="D54" s="20">
        <v>1789.6681635187001</v>
      </c>
      <c r="E54" s="20">
        <v>130.14011495833</v>
      </c>
      <c r="F54" s="20">
        <v>7643.5405601966004</v>
      </c>
      <c r="G54" s="20">
        <v>251.88373321968999</v>
      </c>
      <c r="H54" s="20">
        <v>9815.2325718933007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1789.6681635187001</v>
      </c>
      <c r="E58" s="20">
        <v>130.14011495833</v>
      </c>
      <c r="F58" s="20">
        <v>7643.5405601966004</v>
      </c>
      <c r="G58" s="20">
        <v>251.88373321968999</v>
      </c>
      <c r="H58" s="20">
        <v>9815.2325718933007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780.76811999999995</v>
      </c>
      <c r="H60" s="20">
        <v>780.76811999999995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780.76811999999995</v>
      </c>
      <c r="H61" s="20">
        <v>780.76811999999995</v>
      </c>
    </row>
    <row r="62" spans="1:8" ht="16.95" customHeight="1" x14ac:dyDescent="0.3">
      <c r="A62" s="6"/>
      <c r="B62" s="9"/>
      <c r="C62" s="9" t="s">
        <v>56</v>
      </c>
      <c r="D62" s="20">
        <v>1789.6681635187001</v>
      </c>
      <c r="E62" s="20">
        <v>130.14011495833</v>
      </c>
      <c r="F62" s="20">
        <v>7643.5405601966004</v>
      </c>
      <c r="G62" s="20">
        <v>1032.6518532196999</v>
      </c>
      <c r="H62" s="20">
        <v>10596.000691892999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049999999999997" customHeight="1" x14ac:dyDescent="0.3">
      <c r="A64" s="6">
        <v>9</v>
      </c>
      <c r="B64" s="6" t="s">
        <v>54</v>
      </c>
      <c r="C64" s="7" t="s">
        <v>53</v>
      </c>
      <c r="D64" s="20">
        <f>D62 * 3%</f>
        <v>53.690044905560001</v>
      </c>
      <c r="E64" s="20">
        <f>E62 * 3%</f>
        <v>3.9042034487499002</v>
      </c>
      <c r="F64" s="20">
        <f>F62 * 3%</f>
        <v>229.30621680589999</v>
      </c>
      <c r="G64" s="20">
        <f>G62 * 3%</f>
        <v>30.979555596590998</v>
      </c>
      <c r="H64" s="20">
        <f>SUM(D64:G64)</f>
        <v>317.88002075679998</v>
      </c>
    </row>
    <row r="65" spans="1:8" ht="16.95" customHeight="1" x14ac:dyDescent="0.3">
      <c r="A65" s="6"/>
      <c r="B65" s="9"/>
      <c r="C65" s="9" t="s">
        <v>52</v>
      </c>
      <c r="D65" s="20">
        <f>D64</f>
        <v>53.690044905560001</v>
      </c>
      <c r="E65" s="20">
        <f>E64</f>
        <v>3.9042034487499002</v>
      </c>
      <c r="F65" s="20">
        <f>F64</f>
        <v>229.30621680589999</v>
      </c>
      <c r="G65" s="20">
        <f>G64</f>
        <v>30.979555596590998</v>
      </c>
      <c r="H65" s="20">
        <f>SUM(D65:G65)</f>
        <v>317.88002075679998</v>
      </c>
    </row>
    <row r="66" spans="1:8" ht="16.95" customHeight="1" x14ac:dyDescent="0.3">
      <c r="A66" s="6"/>
      <c r="B66" s="9"/>
      <c r="C66" s="9" t="s">
        <v>51</v>
      </c>
      <c r="D66" s="20">
        <f>D65 + D62</f>
        <v>1843.3582084242</v>
      </c>
      <c r="E66" s="20">
        <f>E65 + E62</f>
        <v>134.04431840708</v>
      </c>
      <c r="F66" s="20">
        <f>F65 + F62</f>
        <v>7872.8467770024999</v>
      </c>
      <c r="G66" s="20">
        <f>G65 + G62</f>
        <v>1063.6314088163001</v>
      </c>
      <c r="H66" s="20">
        <f>SUM(D66:G66)</f>
        <v>10913.88071265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368.67164168484999</v>
      </c>
      <c r="E68" s="20">
        <f>E66 * 20%</f>
        <v>26.808863681416</v>
      </c>
      <c r="F68" s="20">
        <f>F66 * 20%</f>
        <v>1574.5693554004999</v>
      </c>
      <c r="G68" s="20">
        <f>G66 * 20%</f>
        <v>212.72628176326</v>
      </c>
      <c r="H68" s="20">
        <f>SUM(D68:G68)</f>
        <v>2182.77614253</v>
      </c>
    </row>
    <row r="69" spans="1:8" ht="16.95" customHeight="1" x14ac:dyDescent="0.3">
      <c r="A69" s="6"/>
      <c r="B69" s="9"/>
      <c r="C69" s="9" t="s">
        <v>47</v>
      </c>
      <c r="D69" s="20">
        <f>D68</f>
        <v>368.67164168484999</v>
      </c>
      <c r="E69" s="20">
        <f>E68</f>
        <v>26.808863681416</v>
      </c>
      <c r="F69" s="20">
        <f>F68</f>
        <v>1574.5693554004999</v>
      </c>
      <c r="G69" s="20">
        <f>G68</f>
        <v>212.72628176326</v>
      </c>
      <c r="H69" s="20">
        <f>SUM(D69:G69)</f>
        <v>2182.77614253</v>
      </c>
    </row>
    <row r="70" spans="1:8" ht="16.95" customHeight="1" x14ac:dyDescent="0.3">
      <c r="A70" s="6"/>
      <c r="B70" s="9"/>
      <c r="C70" s="9" t="s">
        <v>46</v>
      </c>
      <c r="D70" s="20">
        <f>D69 + D66</f>
        <v>2212.0298501091002</v>
      </c>
      <c r="E70" s="20">
        <f>E69 + E66</f>
        <v>160.85318208850001</v>
      </c>
      <c r="F70" s="20">
        <f>F69 + F66</f>
        <v>9447.4161324029992</v>
      </c>
      <c r="G70" s="20">
        <f>G69 + G66</f>
        <v>1276.3576905795001</v>
      </c>
      <c r="H70" s="20">
        <f>SUM(D70:G70)</f>
        <v>13096.656855179999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49" t="s">
        <v>133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4</v>
      </c>
      <c r="B10" s="50" t="s">
        <v>13</v>
      </c>
      <c r="C10" s="50" t="s">
        <v>77</v>
      </c>
      <c r="D10" s="51" t="s">
        <v>15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1701.6058088939001</v>
      </c>
      <c r="E13" s="19">
        <v>123.73644460872001</v>
      </c>
      <c r="F13" s="19">
        <v>7643.5405601966004</v>
      </c>
      <c r="G13" s="19">
        <v>0</v>
      </c>
      <c r="H13" s="19">
        <v>9468.8828136991997</v>
      </c>
      <c r="J13" s="5"/>
    </row>
    <row r="14" spans="1:14" ht="16.95" customHeight="1" x14ac:dyDescent="0.3">
      <c r="A14" s="6"/>
      <c r="B14" s="9"/>
      <c r="C14" s="9" t="s">
        <v>80</v>
      </c>
      <c r="D14" s="19">
        <v>1701.6058088939001</v>
      </c>
      <c r="E14" s="19">
        <v>123.73644460872001</v>
      </c>
      <c r="F14" s="19">
        <v>7643.5405601966004</v>
      </c>
      <c r="G14" s="19">
        <v>0</v>
      </c>
      <c r="H14" s="19">
        <v>9468.8828136991997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49" t="s">
        <v>133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4</v>
      </c>
      <c r="B10" s="50" t="s">
        <v>13</v>
      </c>
      <c r="C10" s="50" t="s">
        <v>77</v>
      </c>
      <c r="D10" s="51" t="s">
        <v>15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45</v>
      </c>
      <c r="D13" s="19">
        <v>0</v>
      </c>
      <c r="E13" s="19">
        <v>0</v>
      </c>
      <c r="F13" s="19">
        <v>0</v>
      </c>
      <c r="G13" s="19">
        <v>192.70920288828</v>
      </c>
      <c r="H13" s="19">
        <v>192.70920288828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192.70920288828</v>
      </c>
      <c r="H14" s="19">
        <v>192.70920288828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49" t="s">
        <v>133</v>
      </c>
      <c r="D2" s="49"/>
      <c r="E2" s="49"/>
      <c r="F2" s="49"/>
      <c r="G2" s="49"/>
      <c r="H2" s="4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50" t="s">
        <v>4</v>
      </c>
      <c r="B10" s="50" t="s">
        <v>13</v>
      </c>
      <c r="C10" s="50" t="s">
        <v>77</v>
      </c>
      <c r="D10" s="51" t="s">
        <v>15</v>
      </c>
      <c r="E10" s="52"/>
      <c r="F10" s="52"/>
      <c r="G10" s="52"/>
      <c r="H10" s="53"/>
      <c r="J10" s="5"/>
    </row>
    <row r="11" spans="1:14" ht="59.25" customHeight="1" x14ac:dyDescent="0.3">
      <c r="A11" s="50"/>
      <c r="B11" s="50"/>
      <c r="C11" s="5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58</v>
      </c>
      <c r="D13" s="19">
        <v>0</v>
      </c>
      <c r="E13" s="19">
        <v>0</v>
      </c>
      <c r="F13" s="19">
        <v>0</v>
      </c>
      <c r="G13" s="19">
        <v>780.76811999999995</v>
      </c>
      <c r="H13" s="19">
        <v>780.76811999999995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780.76811999999995</v>
      </c>
      <c r="H14" s="19">
        <v>780.76811999999995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E1"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85</v>
      </c>
      <c r="B1" s="36" t="s">
        <v>86</v>
      </c>
      <c r="C1" s="36" t="s">
        <v>87</v>
      </c>
      <c r="D1" s="36" t="s">
        <v>88</v>
      </c>
      <c r="E1" s="36" t="s">
        <v>89</v>
      </c>
      <c r="F1" s="36" t="s">
        <v>90</v>
      </c>
      <c r="G1" s="36" t="s">
        <v>91</v>
      </c>
      <c r="H1" s="36" t="s">
        <v>92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54" t="s">
        <v>76</v>
      </c>
      <c r="B3" s="55"/>
      <c r="C3" s="44"/>
      <c r="D3" s="42">
        <v>9468.8828136991997</v>
      </c>
      <c r="E3" s="40"/>
      <c r="F3" s="40"/>
      <c r="G3" s="40"/>
      <c r="H3" s="47"/>
    </row>
    <row r="4" spans="1:8" x14ac:dyDescent="0.3">
      <c r="A4" s="56" t="s">
        <v>93</v>
      </c>
      <c r="B4" s="41" t="s">
        <v>94</v>
      </c>
      <c r="C4" s="44"/>
      <c r="D4" s="42">
        <v>1701.6058088939001</v>
      </c>
      <c r="E4" s="40"/>
      <c r="F4" s="40"/>
      <c r="G4" s="40"/>
      <c r="H4" s="47"/>
    </row>
    <row r="5" spans="1:8" x14ac:dyDescent="0.3">
      <c r="A5" s="56"/>
      <c r="B5" s="41" t="s">
        <v>95</v>
      </c>
      <c r="C5" s="36"/>
      <c r="D5" s="42">
        <v>123.73644460872001</v>
      </c>
      <c r="E5" s="40"/>
      <c r="F5" s="40"/>
      <c r="G5" s="40"/>
      <c r="H5" s="46"/>
    </row>
    <row r="6" spans="1:8" x14ac:dyDescent="0.3">
      <c r="A6" s="57"/>
      <c r="B6" s="41" t="s">
        <v>96</v>
      </c>
      <c r="C6" s="36"/>
      <c r="D6" s="42">
        <v>7643.5405601966004</v>
      </c>
      <c r="E6" s="40"/>
      <c r="F6" s="40"/>
      <c r="G6" s="40"/>
      <c r="H6" s="46"/>
    </row>
    <row r="7" spans="1:8" x14ac:dyDescent="0.3">
      <c r="A7" s="57"/>
      <c r="B7" s="41" t="s">
        <v>97</v>
      </c>
      <c r="C7" s="36"/>
      <c r="D7" s="42">
        <v>0</v>
      </c>
      <c r="E7" s="40"/>
      <c r="F7" s="40"/>
      <c r="G7" s="40"/>
      <c r="H7" s="46"/>
    </row>
    <row r="8" spans="1:8" x14ac:dyDescent="0.3">
      <c r="A8" s="58" t="s">
        <v>79</v>
      </c>
      <c r="B8" s="59"/>
      <c r="C8" s="56" t="s">
        <v>99</v>
      </c>
      <c r="D8" s="43">
        <v>9468.8828136991997</v>
      </c>
      <c r="E8" s="40">
        <v>2</v>
      </c>
      <c r="F8" s="40" t="s">
        <v>98</v>
      </c>
      <c r="G8" s="43">
        <v>4734.4414068495998</v>
      </c>
      <c r="H8" s="46"/>
    </row>
    <row r="9" spans="1:8" x14ac:dyDescent="0.3">
      <c r="A9" s="60">
        <v>1</v>
      </c>
      <c r="B9" s="41" t="s">
        <v>94</v>
      </c>
      <c r="C9" s="56"/>
      <c r="D9" s="43">
        <v>1701.6058088939001</v>
      </c>
      <c r="E9" s="40"/>
      <c r="F9" s="40"/>
      <c r="G9" s="40"/>
      <c r="H9" s="57" t="s">
        <v>25</v>
      </c>
    </row>
    <row r="10" spans="1:8" x14ac:dyDescent="0.3">
      <c r="A10" s="56"/>
      <c r="B10" s="41" t="s">
        <v>95</v>
      </c>
      <c r="C10" s="56"/>
      <c r="D10" s="43">
        <v>123.73644460872001</v>
      </c>
      <c r="E10" s="40"/>
      <c r="F10" s="40"/>
      <c r="G10" s="40"/>
      <c r="H10" s="57"/>
    </row>
    <row r="11" spans="1:8" x14ac:dyDescent="0.3">
      <c r="A11" s="56"/>
      <c r="B11" s="41" t="s">
        <v>96</v>
      </c>
      <c r="C11" s="56"/>
      <c r="D11" s="43">
        <v>7643.5405601966004</v>
      </c>
      <c r="E11" s="40"/>
      <c r="F11" s="40"/>
      <c r="G11" s="40"/>
      <c r="H11" s="57"/>
    </row>
    <row r="12" spans="1:8" x14ac:dyDescent="0.3">
      <c r="A12" s="56"/>
      <c r="B12" s="41" t="s">
        <v>97</v>
      </c>
      <c r="C12" s="56"/>
      <c r="D12" s="43">
        <v>0</v>
      </c>
      <c r="E12" s="40"/>
      <c r="F12" s="40"/>
      <c r="G12" s="40"/>
      <c r="H12" s="57"/>
    </row>
    <row r="13" spans="1:8" ht="24.6" x14ac:dyDescent="0.3">
      <c r="A13" s="61" t="s">
        <v>45</v>
      </c>
      <c r="B13" s="55"/>
      <c r="C13" s="36"/>
      <c r="D13" s="42">
        <v>192.70920288828</v>
      </c>
      <c r="E13" s="40"/>
      <c r="F13" s="40"/>
      <c r="G13" s="40"/>
      <c r="H13" s="46"/>
    </row>
    <row r="14" spans="1:8" x14ac:dyDescent="0.3">
      <c r="A14" s="56" t="s">
        <v>100</v>
      </c>
      <c r="B14" s="41" t="s">
        <v>94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56"/>
      <c r="B15" s="41" t="s">
        <v>95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56"/>
      <c r="B16" s="41" t="s">
        <v>96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56"/>
      <c r="B17" s="41" t="s">
        <v>97</v>
      </c>
      <c r="C17" s="36"/>
      <c r="D17" s="42">
        <v>192.70920288828</v>
      </c>
      <c r="E17" s="40"/>
      <c r="F17" s="40"/>
      <c r="G17" s="40"/>
      <c r="H17" s="46"/>
    </row>
    <row r="18" spans="1:8" x14ac:dyDescent="0.3">
      <c r="A18" s="58" t="s">
        <v>45</v>
      </c>
      <c r="B18" s="59"/>
      <c r="C18" s="56" t="s">
        <v>99</v>
      </c>
      <c r="D18" s="43">
        <v>192.70920288828</v>
      </c>
      <c r="E18" s="40">
        <v>2</v>
      </c>
      <c r="F18" s="40" t="s">
        <v>98</v>
      </c>
      <c r="G18" s="43">
        <v>96.354601444140002</v>
      </c>
      <c r="H18" s="46"/>
    </row>
    <row r="19" spans="1:8" x14ac:dyDescent="0.3">
      <c r="A19" s="60">
        <v>1</v>
      </c>
      <c r="B19" s="41" t="s">
        <v>94</v>
      </c>
      <c r="C19" s="56"/>
      <c r="D19" s="43">
        <v>0</v>
      </c>
      <c r="E19" s="40"/>
      <c r="F19" s="40"/>
      <c r="G19" s="40"/>
      <c r="H19" s="57" t="s">
        <v>25</v>
      </c>
    </row>
    <row r="20" spans="1:8" x14ac:dyDescent="0.3">
      <c r="A20" s="56"/>
      <c r="B20" s="41" t="s">
        <v>95</v>
      </c>
      <c r="C20" s="56"/>
      <c r="D20" s="43">
        <v>0</v>
      </c>
      <c r="E20" s="40"/>
      <c r="F20" s="40"/>
      <c r="G20" s="40"/>
      <c r="H20" s="57"/>
    </row>
    <row r="21" spans="1:8" x14ac:dyDescent="0.3">
      <c r="A21" s="56"/>
      <c r="B21" s="41" t="s">
        <v>96</v>
      </c>
      <c r="C21" s="56"/>
      <c r="D21" s="43">
        <v>0</v>
      </c>
      <c r="E21" s="40"/>
      <c r="F21" s="40"/>
      <c r="G21" s="40"/>
      <c r="H21" s="57"/>
    </row>
    <row r="22" spans="1:8" x14ac:dyDescent="0.3">
      <c r="A22" s="56"/>
      <c r="B22" s="41" t="s">
        <v>97</v>
      </c>
      <c r="C22" s="56"/>
      <c r="D22" s="43">
        <v>192.70920288828</v>
      </c>
      <c r="E22" s="40"/>
      <c r="F22" s="40"/>
      <c r="G22" s="40"/>
      <c r="H22" s="57"/>
    </row>
    <row r="23" spans="1:8" ht="24.6" x14ac:dyDescent="0.3">
      <c r="A23" s="61" t="s">
        <v>58</v>
      </c>
      <c r="B23" s="55"/>
      <c r="C23" s="36"/>
      <c r="D23" s="42">
        <v>780.76811999999995</v>
      </c>
      <c r="E23" s="40"/>
      <c r="F23" s="40"/>
      <c r="G23" s="40"/>
      <c r="H23" s="46"/>
    </row>
    <row r="24" spans="1:8" x14ac:dyDescent="0.3">
      <c r="A24" s="56" t="s">
        <v>101</v>
      </c>
      <c r="B24" s="41" t="s">
        <v>94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56"/>
      <c r="B25" s="41" t="s">
        <v>95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56"/>
      <c r="B26" s="41" t="s">
        <v>96</v>
      </c>
      <c r="C26" s="36"/>
      <c r="D26" s="42">
        <v>0</v>
      </c>
      <c r="E26" s="40"/>
      <c r="F26" s="40"/>
      <c r="G26" s="40"/>
      <c r="H26" s="46"/>
    </row>
    <row r="27" spans="1:8" x14ac:dyDescent="0.3">
      <c r="A27" s="56"/>
      <c r="B27" s="41" t="s">
        <v>97</v>
      </c>
      <c r="C27" s="36"/>
      <c r="D27" s="42">
        <v>780.76811999999995</v>
      </c>
      <c r="E27" s="40"/>
      <c r="F27" s="40"/>
      <c r="G27" s="40"/>
      <c r="H27" s="46"/>
    </row>
    <row r="28" spans="1:8" x14ac:dyDescent="0.3">
      <c r="A28" s="58" t="s">
        <v>58</v>
      </c>
      <c r="B28" s="59"/>
      <c r="C28" s="56" t="s">
        <v>99</v>
      </c>
      <c r="D28" s="43">
        <v>780.76811999999995</v>
      </c>
      <c r="E28" s="40">
        <v>2</v>
      </c>
      <c r="F28" s="40" t="s">
        <v>98</v>
      </c>
      <c r="G28" s="43">
        <v>390.38405999999998</v>
      </c>
      <c r="H28" s="46"/>
    </row>
    <row r="29" spans="1:8" x14ac:dyDescent="0.3">
      <c r="A29" s="60">
        <v>1</v>
      </c>
      <c r="B29" s="41" t="s">
        <v>94</v>
      </c>
      <c r="C29" s="56"/>
      <c r="D29" s="43">
        <v>0</v>
      </c>
      <c r="E29" s="40"/>
      <c r="F29" s="40"/>
      <c r="G29" s="40"/>
      <c r="H29" s="57" t="s">
        <v>25</v>
      </c>
    </row>
    <row r="30" spans="1:8" x14ac:dyDescent="0.3">
      <c r="A30" s="56"/>
      <c r="B30" s="41" t="s">
        <v>95</v>
      </c>
      <c r="C30" s="56"/>
      <c r="D30" s="43">
        <v>0</v>
      </c>
      <c r="E30" s="40"/>
      <c r="F30" s="40"/>
      <c r="G30" s="40"/>
      <c r="H30" s="57"/>
    </row>
    <row r="31" spans="1:8" x14ac:dyDescent="0.3">
      <c r="A31" s="56"/>
      <c r="B31" s="41" t="s">
        <v>96</v>
      </c>
      <c r="C31" s="56"/>
      <c r="D31" s="43">
        <v>0</v>
      </c>
      <c r="E31" s="40"/>
      <c r="F31" s="40"/>
      <c r="G31" s="40"/>
      <c r="H31" s="57"/>
    </row>
    <row r="32" spans="1:8" x14ac:dyDescent="0.3">
      <c r="A32" s="56"/>
      <c r="B32" s="41" t="s">
        <v>97</v>
      </c>
      <c r="C32" s="56"/>
      <c r="D32" s="43">
        <v>780.76811999999995</v>
      </c>
      <c r="E32" s="40"/>
      <c r="F32" s="40"/>
      <c r="G32" s="40"/>
      <c r="H32" s="57"/>
    </row>
    <row r="33" spans="1:8" x14ac:dyDescent="0.3">
      <c r="A33" s="45"/>
      <c r="C33" s="45"/>
      <c r="D33" s="39"/>
      <c r="E33" s="39"/>
      <c r="F33" s="39"/>
      <c r="G33" s="39"/>
      <c r="H33" s="48"/>
    </row>
    <row r="35" spans="1:8" x14ac:dyDescent="0.3">
      <c r="A35" s="62" t="s">
        <v>102</v>
      </c>
      <c r="B35" s="62"/>
      <c r="C35" s="62"/>
      <c r="D35" s="62"/>
      <c r="E35" s="62"/>
      <c r="F35" s="62"/>
      <c r="G35" s="62"/>
      <c r="H35" s="62"/>
    </row>
    <row r="36" spans="1:8" x14ac:dyDescent="0.3">
      <c r="A36" s="62" t="s">
        <v>103</v>
      </c>
      <c r="B36" s="62"/>
      <c r="C36" s="62"/>
      <c r="D36" s="62"/>
      <c r="E36" s="62"/>
      <c r="F36" s="62"/>
      <c r="G36" s="62"/>
      <c r="H36" s="62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12" sqref="H12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63" t="s">
        <v>104</v>
      </c>
      <c r="B1" s="63"/>
      <c r="C1" s="63"/>
      <c r="D1" s="63"/>
      <c r="E1" s="63"/>
      <c r="F1" s="63"/>
      <c r="G1" s="63"/>
      <c r="H1" s="63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customHeight="1" x14ac:dyDescent="0.3">
      <c r="A4" s="25" t="s">
        <v>113</v>
      </c>
      <c r="B4" s="26" t="s">
        <v>98</v>
      </c>
      <c r="C4" s="27">
        <v>2</v>
      </c>
      <c r="D4" s="27">
        <v>3821.7702800983002</v>
      </c>
      <c r="E4" s="26" t="s">
        <v>114</v>
      </c>
      <c r="F4" s="26"/>
      <c r="G4" s="27">
        <v>7643.5405601966004</v>
      </c>
      <c r="H4" s="28" t="s">
        <v>115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 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2025-10-22T10:00:47Z</dcterms:modified>
  <cp:category/>
</cp:coreProperties>
</file>